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<sst xmlns="http://schemas.openxmlformats.org/spreadsheetml/2006/main" count="705" uniqueCount="366">
  <si>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</si>
  <si>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</si>
  <si>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</si>
  <si>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</si>
  <si>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</si>
  <si>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</si>
  <si>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</si>
  <si>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</si>
  <si>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</si>
  <si>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</si>
  <si>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</si>
  <si>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</si>
  <si>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</si>
  <si>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</si>
  <si>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</si>
  <si>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</si>
  <si>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</si>
  <si>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</si>
  <si>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</si>
  <si>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</si>
  <si>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</si>
  <si>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</si>
  <si>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</si>
  <si>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</si>
  <si>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</si>
  <si>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</si>
  <si>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</si>
  <si>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</si>
  <si>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</si>
  <si>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</si>
  <si>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</si>
  <si>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</si>
  <si>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</si>
  <si>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</si>
  <si>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</si>
  <si>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</si>
  <si>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</si>
  <si>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</si>
  <si>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</si>
  <si>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</si>
  <si>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</si>
  <si>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</si>
  <si>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</si>
  <si>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</si>
  <si>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</si>
  <si>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</si>
  <si>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</si>
  <si>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</si>
  <si>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</si>
  <si>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</si>
  <si>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</si>
  <si>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</si>
  <si>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</si>
  <si>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</si>
  <si>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</si>
  <si>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</si>
  <si>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</si>
  <si>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</si>
  <si>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</si>
  <si>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</si>
  <si>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</si>
  <si>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</si>
  <si>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</si>
  <si>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</si>
  <si>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</si>
  <si>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</si>
  <si>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</si>
  <si>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</si>
  <si>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</si>
  <si>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</si>
  <si>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</si>
  <si>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</si>
  <si>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</si>
  <si>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</si>
  <si>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</si>
  <si>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</si>
  <si>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</si>
  <si>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</si>
  <si>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</si>
  <si>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</si>
  <si>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</si>
  <si>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</si>
  <si>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</si>
  <si>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</si>
  <si>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</si>
  <si>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</si>
  <si>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</si>
  <si>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</si>
  <si>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</si>
  <si>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</si>
  <si>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</si>
  <si>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</si>
  <si>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</si>
  <si>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</si>
  <si>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</si>
  <si>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</si>
  <si>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</si>
  <si>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</si>
  <si>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</si>
  <si>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</si>
  <si>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</si>
  <si>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</si>
  <si>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</si>
  <si>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</si>
  <si>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</si>
  <si>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</si>
  <si>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</si>
  <si>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</si>
  <si>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</si>
  <si>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</si>
  <si>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</si>
  <si>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</si>
  <si>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</si>
  <si>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</si>
  <si>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</si>
  <si>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</si>
  <si>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</si>
  <si>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</si>
  <si>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</si>
  <si>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</si>
  <si>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</si>
  <si>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</si>
  <si>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</si>
  <si>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</si>
  <si>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</si>
  <si>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</si>
  <si>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</si>
  <si>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</si>
  <si>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</si>
  <si>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</si>
  <si>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</si>
  <si>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</si>
  <si>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</si>
  <si>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</si>
  <si>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</si>
  <si>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</si>
  <si>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</si>
  <si>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</si>
  <si>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</si>
  <si>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</si>
  <si>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</si>
  <si>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</si>
  <si>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</si>
  <si>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</si>
  <si>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</si>
  <si>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</si>
  <si>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</si>
  <si>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</si>
  <si>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</si>
  <si>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</si>
  <si>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</si>
  <si>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</si>
  <si>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</si>
  <si>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</si>
  <si>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</si>
  <si>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</si>
  <si>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</si>
  <si>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</si>
  <si>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</si>
  <si>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</si>
  <si>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</si>
  <si>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</si>
  <si>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</si>
  <si>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</si>
  <si>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</si>
  <si>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</si>
  <si>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</si>
  <si>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</si>
  <si>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</si>
  <si>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</si>
  <si>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</si>
  <si>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</si>
  <si>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</si>
  <si>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</si>
  <si>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</si>
  <si>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</si>
  <si>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</si>
  <si>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</si>
  <si>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</si>
  <si>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</si>
  <si>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</si>
  <si>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</si>
  <si>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</si>
  <si>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</si>
  <si>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</si>
  <si>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</si>
  <si>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</si>
  <si>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</si>
  <si>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</si>
  <si>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</si>
  <si>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</si>
  <si>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</si>
  <si>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</si>
  <si>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</si>
  <si>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</si>
  <si>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</si>
  <si>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</si>
  <si>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</si>
  <si>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</si>
  <si>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</si>
  <si>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</si>
  <si>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</si>
  <si>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</si>
  <si>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</si>
  <si>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</si>
  <si>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</si>
  <si>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</si>
  <si>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</si>
  <si>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</si>
  <si>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</si>
  <si>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</si>
  <si>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</si>
  <si>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</si>
  <si>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</si>
  <si>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</si>
  <si>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</si>
  <si>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</si>
  <si>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</si>
  <si>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</si>
  <si>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</si>
  <si>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</si>
  <si>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</si>
  <si>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</si>
  <si>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</si>
  <si>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</si>
  <si>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</si>
  <si>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</si>
  <si>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</si>
  <si>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</si>
  <si>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</si>
  <si>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</si>
  <si>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</si>
  <si>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</si>
  <si>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</si>
  <si>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</si>
  <si>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</si>
  <si>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</si>
  <si>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</si>
  <si>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</si>
  <si>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</si>
  <si>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</si>
  <si>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</si>
  <si>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</si>
  <si>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</si>
  <si>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</si>
  <si>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</si>
  <si>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</si>
  <si>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</si>
  <si>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</si>
  <si>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</si>
  <si>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</si>
  <si>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</si>
  <si>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</si>
  <si>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</si>
  <si>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</si>
  <si>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</si>
  <si>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</si>
  <si>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</si>
  <si>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</si>
  <si>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</si>
  <si>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</si>
  <si>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</si>
  <si>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</si>
  <si>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</si>
  <si>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</si>
  <si>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</si>
  <si>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</si>
  <si>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</si>
  <si>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</si>
  <si>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</si>
  <si>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</si>
  <si>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</si>
  <si>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</si>
  <si>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</si>
  <si>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</si>
  <si>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</si>
  <si>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</si>
  <si>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</si>
  <si>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</si>
  <si>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</si>
  <si>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</si>
  <si>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</si>
  <si>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</si>
  <si>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</si>
  <si>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</si>
  <si>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</si>
  <si>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</si>
  <si>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</si>
  <si>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</si>
  <si>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</si>
  <si>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</si>
  <si>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</si>
  <si>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</si>
  <si>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</si>
  <si>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</si>
  <si>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</si>
  <si>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</si>
  <si>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</si>
  <si>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</si>
  <si>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</si>
  <si>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</si>
  <si>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</si>
  <si>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</si>
  <si>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</si>
  <si>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</si>
  <si>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</si>
  <si>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</si>
  <si>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</si>
  <si>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</si>
  <si>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</si>
  <si>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</si>
  <si>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</si>
  <si>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</si>
  <si>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</si>
  <si>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</si>
  <si>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</si>
  <si>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</si>
  <si>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</si>
  <si>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</si>
  <si>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</si>
  <si>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</si>
  <si>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</si>
  <si>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</si>
  <si>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</si>
  <si>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</si>
  <si>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</si>
  <si>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</si>
  <si>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</si>
  <si>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</si>
  <si>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</si>
  <si>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</si>
  <si>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</si>
  <si>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</si>
  <si>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</si>
  <si>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</si>
  <si>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</si>
  <si>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</si>
  <si>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</si>
  <si>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</si>
  <si>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</si>
  <si>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</si>
  <si>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</si>
  <si>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</si>
  <si>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</si>
  <si>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</si>
  <si>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</si>
  <si>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</si>
  <si>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</si>
  <si>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</si>
  <si>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</si>
  <si>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</si>
  <si>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</si>
  <si>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</si>
  <si>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</si>
  <si>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</si>
  <si>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</si>
  <si>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</si>
  <si>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</si>
  <si>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</si>
  <si>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</si>
  <si>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</si>
  <si>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</si>
  <si>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</si>
  <si>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</si>
  <si>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"26"  травня  2021 р.</t>
  </si>
  <si>
    <r>
      <t>"</t>
    </r>
    <r>
      <rPr>
        <u val="single"/>
        <sz val="20"/>
        <rFont val="Arial Cyr"/>
        <family val="0"/>
      </rPr>
      <t xml:space="preserve">   25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</si>
</sst>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Relationship Id="rId3" Type="http://schemas.openxmlformats.org/officeDocument/2006/relationships/image" Target="../media/image29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30.emf" /><Relationship Id="rId7" Type="http://schemas.openxmlformats.org/officeDocument/2006/relationships/image" Target="../media/image19.emf" /><Relationship Id="rId8" Type="http://schemas.openxmlformats.org/officeDocument/2006/relationships/image" Target="../media/image23.emf" /><Relationship Id="rId9" Type="http://schemas.openxmlformats.org/officeDocument/2006/relationships/image" Target="../media/image36.emf" /><Relationship Id="rId10" Type="http://schemas.openxmlformats.org/officeDocument/2006/relationships/image" Target="../media/image39.emf" /><Relationship Id="rId11" Type="http://schemas.openxmlformats.org/officeDocument/2006/relationships/image" Target="../media/image21.emf" /><Relationship Id="rId12" Type="http://schemas.openxmlformats.org/officeDocument/2006/relationships/image" Target="../media/image1.emf" /><Relationship Id="rId13" Type="http://schemas.openxmlformats.org/officeDocument/2006/relationships/image" Target="../media/image38.emf" /><Relationship Id="rId14" Type="http://schemas.openxmlformats.org/officeDocument/2006/relationships/image" Target="../media/image37.emf" /><Relationship Id="rId15" Type="http://schemas.openxmlformats.org/officeDocument/2006/relationships/image" Target="../media/image24.emf" /><Relationship Id="rId16" Type="http://schemas.openxmlformats.org/officeDocument/2006/relationships/image" Target="../media/image17.emf" /><Relationship Id="rId17" Type="http://schemas.openxmlformats.org/officeDocument/2006/relationships/image" Target="../media/image35.emf" /><Relationship Id="rId18" Type="http://schemas.openxmlformats.org/officeDocument/2006/relationships/image" Target="../media/image34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26.emf" /><Relationship Id="rId23" Type="http://schemas.openxmlformats.org/officeDocument/2006/relationships/image" Target="../media/image20.emf" /><Relationship Id="rId24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34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97.33551000000003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126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67</v>
      </c>
      <c r="P21" s="67" t="s">
        <v>319</v>
      </c>
      <c r="Q21" s="68" t="s">
        <v>146</v>
      </c>
      <c r="R21" s="67" t="s">
        <v>225</v>
      </c>
      <c r="S21" s="67" t="s">
        <v>11</v>
      </c>
      <c r="T21" s="67" t="s">
        <v>286</v>
      </c>
      <c r="U21" s="67"/>
      <c r="V21" s="67"/>
      <c r="W21" s="67" t="s">
        <v>240</v>
      </c>
      <c r="X21" s="67" t="s">
        <v>363</v>
      </c>
      <c r="Y21" s="76"/>
      <c r="Z21" s="68" t="s">
        <v>75</v>
      </c>
      <c r="AA21" s="67" t="s">
        <v>239</v>
      </c>
      <c r="AB21" s="67" t="s">
        <v>166</v>
      </c>
      <c r="AC21" s="67" t="s">
        <v>80</v>
      </c>
      <c r="AD21" s="67" t="s">
        <v>11</v>
      </c>
      <c r="AE21" s="67" t="s">
        <v>98</v>
      </c>
      <c r="AF21" s="67" t="s">
        <v>109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34</v>
      </c>
      <c r="H23" s="20">
        <f>G23</f>
        <v>34</v>
      </c>
      <c r="I23" s="20">
        <f>G23</f>
        <v>34</v>
      </c>
      <c r="J23" s="20">
        <f>G23</f>
        <v>34</v>
      </c>
      <c r="K23" s="20">
        <f>G23</f>
        <v>34</v>
      </c>
      <c r="L23" s="20">
        <f>G23</f>
        <v>34</v>
      </c>
      <c r="M23" s="20">
        <f>G23</f>
        <v>34</v>
      </c>
      <c r="N23" s="70">
        <f>G23</f>
        <v>34</v>
      </c>
      <c r="O23" s="21">
        <v>34</v>
      </c>
      <c r="P23" s="20">
        <f aca="true" t="shared" si="0" ref="P23:V23">O23</f>
        <v>34</v>
      </c>
      <c r="Q23" s="21">
        <f t="shared" si="0"/>
        <v>34</v>
      </c>
      <c r="R23" s="20">
        <f t="shared" si="0"/>
        <v>34</v>
      </c>
      <c r="S23" s="20">
        <f t="shared" si="0"/>
        <v>34</v>
      </c>
      <c r="T23" s="20">
        <f t="shared" si="0"/>
        <v>34</v>
      </c>
      <c r="U23" s="20">
        <f t="shared" si="0"/>
        <v>34</v>
      </c>
      <c r="V23" s="20">
        <f t="shared" si="0"/>
        <v>34</v>
      </c>
      <c r="W23" s="20">
        <v>34</v>
      </c>
      <c r="X23" s="20">
        <f>W23</f>
        <v>34</v>
      </c>
      <c r="Y23" s="70">
        <f>X23</f>
        <v>34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240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tr">
        <f>IF(обед3="хліб житній",DU2,(IF(обед3="хліб пшеничний",DT2,(VLOOKUP(обед3,таб,67,FALSE)))))</f>
        <v>100/50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v>172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v>38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</v>
      </c>
      <c r="AJ27" s="173"/>
      <c r="AK27" s="160">
        <f>SUM(G28:AG28)</f>
        <v>5.44</v>
      </c>
      <c r="AL27" s="161"/>
      <c r="AM27" s="317">
        <f>IF(AK27=0,0,AS117)</f>
        <v>117.5</v>
      </c>
      <c r="AN27" s="315">
        <f>AK27*AM27</f>
        <v>639.2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5.44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2.72</v>
      </c>
      <c r="AL33" s="161"/>
      <c r="AM33" s="317">
        <f>IF(AK33=0,0,AV117)</f>
        <v>98.2</v>
      </c>
      <c r="AN33" s="315">
        <f>AK33*AM33</f>
        <v>267.10400000000004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2.72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126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0.126</v>
      </c>
      <c r="AJ37" s="173"/>
      <c r="AK37" s="160">
        <f>SUM(G38:AG38)</f>
        <v>4.284</v>
      </c>
      <c r="AL37" s="161"/>
      <c r="AM37" s="317">
        <f>IF(AK37=0,0,AX117)</f>
        <v>57.16</v>
      </c>
      <c r="AN37" s="315">
        <f>AK37*AM37</f>
        <v>244.87344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4.284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3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9</v>
      </c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0.037</v>
      </c>
      <c r="AJ41" s="173"/>
      <c r="AK41" s="160">
        <f>SUM(G42:AG42)</f>
        <v>1.258</v>
      </c>
      <c r="AL41" s="161"/>
      <c r="AM41" s="317">
        <f>IF(AK41=0,0,AZ117)</f>
        <v>181.81</v>
      </c>
      <c r="AN41" s="315">
        <f>AK41*AM41</f>
        <v>228.71698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0.102</v>
      </c>
      <c r="H42" s="47">
        <f t="shared" si="26"/>
      </c>
      <c r="I42" s="46">
        <f t="shared" si="26"/>
        <v>0.68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0.306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/>
      <c r="AA47" s="29">
        <v>6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0.68</v>
      </c>
      <c r="AL47" s="161"/>
      <c r="AM47" s="317">
        <f>IF(AK47=0,0,BC117)</f>
        <v>44</v>
      </c>
      <c r="AN47" s="315">
        <f>AK47*AM47</f>
        <v>29.92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0.272</v>
      </c>
      <c r="P48" s="46">
        <f t="shared" si="36"/>
      </c>
      <c r="Q48" s="47">
        <f t="shared" si="36"/>
        <v>0.136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0.204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0.273</v>
      </c>
      <c r="AJ49" s="173"/>
      <c r="AK49" s="160">
        <f>SUM(G50:AG50)</f>
        <v>9.282</v>
      </c>
      <c r="AL49" s="161"/>
      <c r="AM49" s="317">
        <f>IF(AK49=0,0,BD117)</f>
        <v>18.8</v>
      </c>
      <c r="AN49" s="315">
        <f>AK49*AM49</f>
        <v>174.5016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4.794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3.4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1.088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0.85</v>
      </c>
      <c r="AL55" s="161"/>
      <c r="AM55" s="317">
        <f>IF(AK55=0,0,BG117)</f>
        <v>63.86</v>
      </c>
      <c r="AN55" s="315">
        <f>AK55*AM55</f>
        <v>54.281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0.015</v>
      </c>
      <c r="AJ59" s="173"/>
      <c r="AK59" s="160">
        <f>SUM(G60:AG60)</f>
        <v>0.51</v>
      </c>
      <c r="AL59" s="161"/>
      <c r="AM59" s="317">
        <f>IF(AK59=0,0,BI117)</f>
        <v>140.8</v>
      </c>
      <c r="AN59" s="315">
        <f>AK59*AM59</f>
        <v>71.808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0.51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34</v>
      </c>
      <c r="AL61" s="235"/>
      <c r="AM61" s="317">
        <f>IF(AK61=0,0,BJ117)</f>
        <v>2.7</v>
      </c>
      <c r="AN61" s="315">
        <f>AK61*AM61</f>
        <v>91.80000000000001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34</v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0.208</v>
      </c>
      <c r="AJ63" s="173"/>
      <c r="AK63" s="160">
        <f>SUM(G64:AG64)</f>
        <v>7.072</v>
      </c>
      <c r="AL63" s="161"/>
      <c r="AM63" s="317">
        <f>IF(AK63=0,0,BK117)</f>
        <v>33.02</v>
      </c>
      <c r="AN63" s="315">
        <f>AK63*AM63</f>
        <v>233.51744000000002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7.072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0.101</v>
      </c>
      <c r="AJ65" s="173"/>
      <c r="AK65" s="160">
        <f>SUM(G66:AG66)</f>
        <v>3.434</v>
      </c>
      <c r="AL65" s="161"/>
      <c r="AM65" s="317">
        <f>IF(AK65=0,0,BL117)</f>
        <v>11.4</v>
      </c>
      <c r="AN65" s="315">
        <f>AK65*AM65</f>
        <v>39.147600000000004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0.136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2.958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1">
        <f>VLOOKUP(ужин8,таб,23,FALSE)</f>
        <v>0</v>
      </c>
      <c r="AH67" s="174">
        <v>613016</v>
      </c>
      <c r="AI67" s="172">
        <f>AK67/сред</f>
        <v>0.008</v>
      </c>
      <c r="AJ67" s="173"/>
      <c r="AK67" s="160">
        <f>SUM(G68:AG68)</f>
        <v>0.272</v>
      </c>
      <c r="AL67" s="161"/>
      <c r="AM67" s="317">
        <f>IF(AK67=0,0,BM117)</f>
        <v>75</v>
      </c>
      <c r="AN67" s="315">
        <f>AK67*AM67</f>
        <v>20.400000000000002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0.272</v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72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0.072</v>
      </c>
      <c r="AJ69" s="173"/>
      <c r="AK69" s="160">
        <f>SUM(G70:AG70)</f>
        <v>2.448</v>
      </c>
      <c r="AL69" s="161"/>
      <c r="AM69" s="317">
        <f>IF(AK69=0,0,BN117)</f>
        <v>36.7</v>
      </c>
      <c r="AN69" s="315">
        <f>AK69*AM69</f>
        <v>89.8416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  <v>2.448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8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0.053</v>
      </c>
      <c r="AJ73" s="173"/>
      <c r="AK73" s="160">
        <f>SUM(G74:AG74)</f>
        <v>1.802</v>
      </c>
      <c r="AL73" s="161"/>
      <c r="AM73" s="317">
        <f>IF(AK73=0,0,BP117)</f>
        <v>11.25</v>
      </c>
      <c r="AN73" s="315">
        <f>AK73*AM73</f>
        <v>20.2725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  <v>1.53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  <v>0.272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/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21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19</v>
      </c>
      <c r="AG97" s="80">
        <f>VLOOKUP(ужин8,таб,33,FALSE)</f>
        <v>0</v>
      </c>
      <c r="AH97" s="174">
        <v>614002</v>
      </c>
      <c r="AI97" s="172">
        <f>AK97/сред</f>
        <v>0.06999999999999999</v>
      </c>
      <c r="AJ97" s="173"/>
      <c r="AK97" s="160">
        <f>SUM(G98:AG98)</f>
        <v>2.38</v>
      </c>
      <c r="AL97" s="161"/>
      <c r="AM97" s="317">
        <f>IF(AK97=0,0,BW117)</f>
        <v>21</v>
      </c>
      <c r="AN97" s="315">
        <f>AK97*AM97</f>
        <v>49.98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0.34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0.68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0.714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0.646</v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v>38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0.038</v>
      </c>
      <c r="AJ103" s="173"/>
      <c r="AK103" s="160">
        <f>SUM(G104:AG104)</f>
        <v>1.292</v>
      </c>
      <c r="AL103" s="161"/>
      <c r="AM103" s="317">
        <f>IF(AK103=0,0,BZ117)</f>
        <v>62.7</v>
      </c>
      <c r="AN103" s="315">
        <f>AK103*AM103</f>
        <v>81.00840000000001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1.292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80">
        <f>VLOOKUP(ужин8,таб,38,FALSE)</f>
        <v>0</v>
      </c>
      <c r="AH107" s="174">
        <v>615027</v>
      </c>
      <c r="AI107" s="172">
        <f>AK107/сред</f>
        <v>0.011999999999999999</v>
      </c>
      <c r="AJ107" s="173"/>
      <c r="AK107" s="160">
        <f>SUM(G108:AG108)</f>
        <v>0.408</v>
      </c>
      <c r="AL107" s="161"/>
      <c r="AM107" s="317">
        <f>IF(AK107=0,0,CB117)</f>
        <v>62</v>
      </c>
      <c r="AN107" s="315">
        <f>AK107*AM107</f>
        <v>25.296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0.408</v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v>172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0.172</v>
      </c>
      <c r="AJ111" s="173"/>
      <c r="AK111" s="160">
        <f>SUM(G112:AG112)</f>
        <v>5.848</v>
      </c>
      <c r="AL111" s="161"/>
      <c r="AM111" s="317">
        <f>IF(AK111=0,0,CD117)</f>
        <v>21.7</v>
      </c>
      <c r="AN111" s="315">
        <f>AK111*AM111</f>
        <v>126.90159999999999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5.848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240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0.24</v>
      </c>
      <c r="AJ115" s="173"/>
      <c r="AK115" s="160">
        <f>SUM(G116:AG116)</f>
        <v>8.16</v>
      </c>
      <c r="AL115" s="161"/>
      <c r="AM115" s="317">
        <f>IF(AK115=0,0,CF117)</f>
        <v>16.8</v>
      </c>
      <c r="AN115" s="315">
        <f>AK115*AM115</f>
        <v>137.08800000000002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8.16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v>80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0.32</v>
      </c>
      <c r="AJ125" s="173"/>
      <c r="AK125" s="160">
        <f>SUM(G126:AG126)</f>
        <v>10.88</v>
      </c>
      <c r="AL125" s="161"/>
      <c r="AM125" s="317">
        <f>IF(AK125=0,0,CG117)</f>
        <v>13.1</v>
      </c>
      <c r="AN125" s="315">
        <f>AK125*AM125</f>
        <v>142.52800000000002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2.72</v>
      </c>
      <c r="P126" s="45">
        <f t="shared" si="150"/>
        <v>8.16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0.03</v>
      </c>
      <c r="AJ127" s="173"/>
      <c r="AK127" s="160">
        <f>SUM(G128:AG128)</f>
        <v>1.02</v>
      </c>
      <c r="AL127" s="161"/>
      <c r="AM127" s="317">
        <f>IF(AK127=0,0,CH117)</f>
        <v>4.25</v>
      </c>
      <c r="AN127" s="315">
        <f>AK127*AM127</f>
        <v>4.335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1.02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v>10</v>
      </c>
      <c r="P129" s="38">
        <f>VLOOKUP(обед2,таб,45,FALSE)</f>
        <v>0</v>
      </c>
      <c r="Q129" s="37">
        <v>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/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0.015</v>
      </c>
      <c r="AJ129" s="173"/>
      <c r="AK129" s="160">
        <f>SUM(G130:AG130)</f>
        <v>0.51</v>
      </c>
      <c r="AL129" s="161"/>
      <c r="AM129" s="317">
        <f>IF(AK129=0,0,CI117)</f>
        <v>5.9</v>
      </c>
      <c r="AN129" s="315">
        <f>AK129*AM129</f>
        <v>3.0090000000000003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0.34</v>
      </c>
      <c r="P130" s="45">
        <f t="shared" si="156"/>
      </c>
      <c r="Q130" s="49">
        <f t="shared" si="156"/>
        <v>0.17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25</v>
      </c>
      <c r="P131" s="35">
        <f>VLOOKUP(обед2,таб,46,FALSE)</f>
        <v>0</v>
      </c>
      <c r="Q131" s="34"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/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0.039999999999999994</v>
      </c>
      <c r="AJ131" s="173"/>
      <c r="AK131" s="160">
        <f>SUM(G132:AG132)</f>
        <v>1.3599999999999999</v>
      </c>
      <c r="AL131" s="161"/>
      <c r="AM131" s="317">
        <f>IF(AK131=0,0,CJ117)</f>
        <v>7.8</v>
      </c>
      <c r="AN131" s="315">
        <f>AK131*AM131</f>
        <v>10.607999999999999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0.85</v>
      </c>
      <c r="P132" s="46">
        <f t="shared" si="159"/>
      </c>
      <c r="Q132" s="47">
        <f t="shared" si="159"/>
        <v>0.51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AA132" s="47">
        <f aca="true" t="shared" si="160" ref="AA132:AG132">IF(AA131=0,"",ужинл*AA131/1000)</f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48"/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/>
      <c r="AA134" s="49">
        <f aca="true" t="shared" si="163" ref="AA134:AG134">IF(AA133=0,"",ужинл*AA133/1000)</f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</v>
      </c>
      <c r="AJ137" s="173"/>
      <c r="AK137" s="160">
        <f>SUM(G138:AG138)</f>
        <v>0</v>
      </c>
      <c r="AL137" s="161"/>
      <c r="AM137" s="317">
        <f>IF(AK137=0,0,CO117)</f>
        <v>0</v>
      </c>
      <c r="AN137" s="315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0.004</v>
      </c>
      <c r="AJ141" s="173"/>
      <c r="AK141" s="160">
        <f>SUM(G142:AG142)</f>
        <v>0.136</v>
      </c>
      <c r="AL141" s="161"/>
      <c r="AM141" s="317">
        <f>IF(AK141=0,0,CM117)</f>
        <v>52.8</v>
      </c>
      <c r="AN141" s="315">
        <f>AK141*AM141</f>
        <v>7.1808000000000005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0.034</v>
      </c>
      <c r="P142" s="45">
        <f t="shared" si="174"/>
      </c>
      <c r="Q142" s="49">
        <f t="shared" si="174"/>
        <v>0.068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0.034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0.09999999999999999</v>
      </c>
      <c r="AJ143" s="173"/>
      <c r="AK143" s="160">
        <f>SUM(G144:AG144)</f>
        <v>3.4</v>
      </c>
      <c r="AL143" s="161"/>
      <c r="AM143" s="317">
        <f>IF(AK143=0,0,DF117)</f>
        <v>26.5</v>
      </c>
      <c r="AN143" s="315">
        <f>AK143*AM143</f>
        <v>90.1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3.4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0.09999999999999999</v>
      </c>
      <c r="AJ145" s="173"/>
      <c r="AK145" s="160">
        <f>SUM(G146:AG146)</f>
        <v>3.4</v>
      </c>
      <c r="AL145" s="161"/>
      <c r="AM145" s="317">
        <f>IF(AK145=0,0,CP117)</f>
        <v>56.4</v>
      </c>
      <c r="AN145" s="315">
        <f>AK145*AM145</f>
        <v>191.76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3.4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0.44999999999999996</v>
      </c>
      <c r="AJ147" s="173"/>
      <c r="AK147" s="160">
        <f>SUM(G148:AG148)</f>
        <v>15.299999999999999</v>
      </c>
      <c r="AL147" s="161"/>
      <c r="AM147" s="317">
        <f>IF(AK147=0,0,CQ117)</f>
        <v>13.8</v>
      </c>
      <c r="AN147" s="315">
        <f>AK147*AM147</f>
        <v>211.14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3.4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5.1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0.068</v>
      </c>
      <c r="AL157" s="161"/>
      <c r="AM157" s="317">
        <f>IF(AK157=0,0,CV117)</f>
        <v>150</v>
      </c>
      <c r="AN157" s="315">
        <f>AK157*AM157</f>
        <v>10.200000000000001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0.068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0.34</v>
      </c>
      <c r="AL163" s="161"/>
      <c r="AM163" s="317">
        <f>IF(AK163=0,0,CY117)</f>
        <v>10.24</v>
      </c>
      <c r="AN163" s="315">
        <f>AK163*AM163</f>
        <v>3.4816000000000003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0.034</v>
      </c>
      <c r="AL165" s="161"/>
      <c r="AM165" s="317">
        <f>IF(AK165=0,0,CZ117)</f>
        <v>190</v>
      </c>
      <c r="AN165" s="315">
        <f>AK165*AM165</f>
        <v>6.460000000000001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0.034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1">
        <f>VLOOKUP(ужин8,таб,65,FALSE)</f>
        <v>0</v>
      </c>
      <c r="AH171" s="174"/>
      <c r="AI171" s="172">
        <f>AK171/сред</f>
        <v>0.001</v>
      </c>
      <c r="AJ171" s="173"/>
      <c r="AK171" s="160">
        <f>SUM(G172:AG172)</f>
        <v>0.034</v>
      </c>
      <c r="AL171" s="161"/>
      <c r="AM171" s="317">
        <f>IF(AK171=0,0,DC117)</f>
        <v>86.67</v>
      </c>
      <c r="AN171" s="315">
        <f>AK171*AM171</f>
        <v>2.9467800000000004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0.034</v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3309.407340000001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2021-05-25T07:02:43Z</cp:lastPrinted>
  <dcterms:created xsi:type="dcterms:W3CDTF">1996-10-08T23:32:33Z</dcterms:created>
  <dcterms:modified xsi:type="dcterms:W3CDTF">2021-05-26T04:36:09Z</dcterms:modified>
  <cp:category/>
  <cp:version/>
  <cp:contentType/>
  <cp:contentStatus/>
</cp:coreProperties>
</file>